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4940" windowHeight="4920" activeTab="0"/>
  </bookViews>
  <sheets>
    <sheet name="Meta" sheetId="1" r:id="rId1"/>
    <sheet name="Excellent Student" sheetId="2" r:id="rId2"/>
    <sheet name="Good Student" sheetId="3" r:id="rId3"/>
    <sheet name="Fair Student" sheetId="4" r:id="rId4"/>
    <sheet name="Poor Student" sheetId="5" r:id="rId5"/>
    <sheet name="NaiveMeta" sheetId="6" r:id="rId6"/>
    <sheet name="Naive Student" sheetId="7" r:id="rId7"/>
  </sheets>
  <definedNames>
    <definedName name="baseincome" localSheetId="1">'Excellent Student'!$B$2</definedName>
    <definedName name="baseincome" localSheetId="2">'Good Student'!$B$2</definedName>
    <definedName name="baseincome" localSheetId="6">'Naive Student'!$B$2</definedName>
    <definedName name="baseincome" localSheetId="4">'Poor Student'!$B$2</definedName>
    <definedName name="baseincome">'Fair Student'!$B$2</definedName>
    <definedName name="baseunemp" localSheetId="1">'Excellent Student'!$C$2</definedName>
    <definedName name="baseunemp" localSheetId="2">'Good Student'!$C$2</definedName>
    <definedName name="baseunemp" localSheetId="6">'Naive Student'!$C$2</definedName>
    <definedName name="baseunemp" localSheetId="4">'Poor Student'!$C$2</definedName>
    <definedName name="baseunemp">'Fair Student'!$C$2</definedName>
    <definedName name="g1012unemprat" localSheetId="5">'NaiveMeta'!$K$25</definedName>
    <definedName name="g1012unemprat">'Meta'!$K$25</definedName>
    <definedName name="g1210incrat" localSheetId="5">'NaiveMeta'!$F$25</definedName>
    <definedName name="g1210incrat">'Meta'!$F$25</definedName>
    <definedName name="grade1210" localSheetId="5">'NaiveMeta'!$F$22</definedName>
    <definedName name="grade1210">'Meta'!$F$22</definedName>
    <definedName name="grade1210incomeratio" localSheetId="5">'NaiveMeta'!$F$22</definedName>
    <definedName name="grade1210incomeratio">'Meta'!$F$22</definedName>
    <definedName name="highschoolrate" localSheetId="5">'NaiveMeta'!$E$22</definedName>
    <definedName name="highschoolrate">'Meta'!$E$22</definedName>
    <definedName name="hsincgrowth" localSheetId="5">'NaiveMeta'!$E$25</definedName>
    <definedName name="hsincgrowth">'Meta'!$E$25</definedName>
    <definedName name="hsincomegrowth" localSheetId="5">'NaiveMeta'!$E$22</definedName>
    <definedName name="hsincomegrowth">'Meta'!$E$22</definedName>
    <definedName name="hsunempgrowth" localSheetId="5">'NaiveMeta'!$J$25</definedName>
    <definedName name="hsunempgrowth">'Meta'!$J$25</definedName>
    <definedName name="incomeindex" localSheetId="1">'Excellent Student'!$D$2</definedName>
    <definedName name="incomeindex" localSheetId="2">'Good Student'!$D$2</definedName>
    <definedName name="incomeindex" localSheetId="6">'Naive Student'!$D$2</definedName>
    <definedName name="incomeindex" localSheetId="4">'Poor Student'!$D$2</definedName>
    <definedName name="incomeindex">'Fair Student'!$D$2</definedName>
    <definedName name="oar" localSheetId="5">'NaiveMeta'!$C$24</definedName>
    <definedName name="oar">'Meta'!$C$24</definedName>
    <definedName name="oau" localSheetId="5">'NaiveMeta'!$G$24</definedName>
    <definedName name="oau">'Meta'!$G$24</definedName>
    <definedName name="ocr" localSheetId="5">'NaiveMeta'!$B$24</definedName>
    <definedName name="ocr">'Meta'!$B$24</definedName>
    <definedName name="ocu" localSheetId="5">'NaiveMeta'!$F$24</definedName>
    <definedName name="ocu">'Meta'!$F$24</definedName>
    <definedName name="ohsr" localSheetId="5">'NaiveMeta'!$A$24</definedName>
    <definedName name="ohsr">'Meta'!$A$24</definedName>
    <definedName name="ohsu" localSheetId="5">'NaiveMeta'!$E$24</definedName>
    <definedName name="ohsu">'Meta'!$E$24</definedName>
    <definedName name="unempindex" localSheetId="1">'Excellent Student'!$E$2</definedName>
    <definedName name="unempindex" localSheetId="2">'Good Student'!$E$2</definedName>
    <definedName name="unempindex" localSheetId="6">'Naive Student'!$E$2</definedName>
    <definedName name="unempindex" localSheetId="4">'Poor Student'!$E$2</definedName>
    <definedName name="unempindex">'Fair Student'!$E$2</definedName>
  </definedNames>
  <calcPr fullCalcOnLoad="1"/>
</workbook>
</file>

<file path=xl/sharedStrings.xml><?xml version="1.0" encoding="utf-8"?>
<sst xmlns="http://schemas.openxmlformats.org/spreadsheetml/2006/main" count="92" uniqueCount="30">
  <si>
    <t>Highest Grade</t>
  </si>
  <si>
    <t>Census Income Observation</t>
  </si>
  <si>
    <t>Raw % Income Gain from Lower Tier</t>
  </si>
  <si>
    <t>% Income Gain Adjusted for 45% Ability Bias</t>
  </si>
  <si>
    <t xml:space="preserve">% Income Gain Adjusted for 45% Ability Bias and Sheepskin </t>
  </si>
  <si>
    <t>Income Index</t>
  </si>
  <si>
    <t>Raw % Unemployment Gain from Lower Tier</t>
  </si>
  <si>
    <t xml:space="preserve">% Unemployment Gain Adjusted for 45% Ability Bias and Sheepskin </t>
  </si>
  <si>
    <t>Unemployment Index</t>
  </si>
  <si>
    <t>Note: 21,107 is Census observation for drop-outs.  Calculations assume average drop-out's highest completed grade=10.</t>
  </si>
  <si>
    <t>Note: 9.9% is St. Louis Fed observation for drop-outs.  Calculations assume average drop-out's highest completed grade=10.</t>
  </si>
  <si>
    <t>St. Louis Fed Unemployment</t>
  </si>
  <si>
    <t>Education</t>
  </si>
  <si>
    <t>Income</t>
  </si>
  <si>
    <t>Unemployment</t>
  </si>
  <si>
    <t>Base Income</t>
  </si>
  <si>
    <t>Base Unemployment</t>
  </si>
  <si>
    <t>Unemployment Probability</t>
  </si>
  <si>
    <t>Compensation</t>
  </si>
  <si>
    <t>Unemployment Rate</t>
  </si>
  <si>
    <t>Gain</t>
  </si>
  <si>
    <t>Intermediate years have constant rate of return consistent with these sheepskin effects.</t>
  </si>
  <si>
    <t>Compensation Ratio</t>
  </si>
  <si>
    <t>ordinary high school income premium</t>
  </si>
  <si>
    <t>ordinary college income premium</t>
  </si>
  <si>
    <t>ordinary advanced income premium</t>
  </si>
  <si>
    <t>ordinary high school unemp premium</t>
  </si>
  <si>
    <t>ordinary college unemp premium</t>
  </si>
  <si>
    <t>ordinary advanced unemp premium</t>
  </si>
  <si>
    <t xml:space="preserve">Calculations assume following sheepskin effects: senior year of high school has 3.4 times percent effect one regular year; senior year of college has 6.7 times percent effect of one regular year; last year of advanced degree has 6.2 times percent effect of one regular year.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</si>
</sst>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#,##0.0"/>
    <numFmt numFmtId="168" formatCode="0.0000%"/>
    <numFmt numFmtId="169" formatCode="0.00000"/>
    <numFmt numFmtId="170" formatCode="0.000%"/>
    <numFmt numFmtId="171" formatCode="0.00000000000000%"/>
    <numFmt numFmtId="172" formatCode="0.0000000000000000%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0.28125" style="2" bestFit="1" customWidth="1"/>
    <col min="2" max="2" width="10.7109375" style="2" customWidth="1"/>
    <col min="3" max="3" width="12.7109375" style="2" customWidth="1"/>
    <col min="4" max="4" width="9.28125" style="2" bestFit="1" customWidth="1"/>
    <col min="5" max="5" width="12.7109375" style="2" customWidth="1"/>
    <col min="6" max="6" width="9.57421875" style="2" bestFit="1" customWidth="1"/>
    <col min="7" max="16384" width="9.140625" style="2" customWidth="1"/>
  </cols>
  <sheetData>
    <row r="1" spans="1:13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6" t="s">
        <v>5</v>
      </c>
      <c r="G1" s="1" t="s">
        <v>11</v>
      </c>
      <c r="H1" s="3" t="s">
        <v>6</v>
      </c>
      <c r="I1" s="3"/>
      <c r="J1" s="3" t="s">
        <v>7</v>
      </c>
      <c r="K1" s="6" t="s">
        <v>8</v>
      </c>
      <c r="L1" s="3" t="s">
        <v>22</v>
      </c>
      <c r="M1" s="3"/>
    </row>
    <row r="2" spans="1:12" ht="12.75">
      <c r="A2" s="2">
        <v>8</v>
      </c>
      <c r="B2" s="4"/>
      <c r="C2" s="5"/>
      <c r="D2" s="5"/>
      <c r="E2" s="5"/>
      <c r="F2" s="7">
        <v>1</v>
      </c>
      <c r="G2" s="8"/>
      <c r="H2" s="5"/>
      <c r="I2" s="5"/>
      <c r="J2" s="5"/>
      <c r="K2" s="7">
        <v>1</v>
      </c>
      <c r="L2" s="9">
        <v>0.46</v>
      </c>
    </row>
    <row r="3" spans="1:12" ht="12.75">
      <c r="A3" s="2">
        <v>9</v>
      </c>
      <c r="B3" s="4"/>
      <c r="C3" s="5"/>
      <c r="D3" s="5"/>
      <c r="E3" s="5">
        <f>ohsr</f>
        <v>0.06425215595371828</v>
      </c>
      <c r="F3" s="7">
        <f>F2*(1+E3)</f>
        <v>1.0642521559537184</v>
      </c>
      <c r="G3" s="8"/>
      <c r="H3" s="5"/>
      <c r="I3" s="5"/>
      <c r="J3" s="5">
        <f>ohsu</f>
        <v>-0.04628937918324143</v>
      </c>
      <c r="K3" s="7">
        <f>K2*(1+J3)</f>
        <v>0.9537106208167586</v>
      </c>
      <c r="L3" s="9">
        <v>0.46</v>
      </c>
    </row>
    <row r="4" spans="1:12" ht="12.75">
      <c r="A4" s="2">
        <v>10</v>
      </c>
      <c r="B4" s="4">
        <v>21107</v>
      </c>
      <c r="C4" s="5"/>
      <c r="D4" s="5"/>
      <c r="E4" s="5">
        <f>ohsr</f>
        <v>0.06425215595371828</v>
      </c>
      <c r="F4" s="7">
        <f aca="true" t="shared" si="0" ref="F4:F12">F3*(1+E4)</f>
        <v>1.1326326514521377</v>
      </c>
      <c r="G4" s="8">
        <v>9.8</v>
      </c>
      <c r="H4" s="5"/>
      <c r="I4" s="5"/>
      <c r="J4" s="5">
        <f>ohsu</f>
        <v>-0.04628937918324143</v>
      </c>
      <c r="K4" s="7">
        <f aca="true" t="shared" si="1" ref="K4:K12">K3*(1+J4)</f>
        <v>0.9095639482586871</v>
      </c>
      <c r="L4" s="9">
        <v>0.46</v>
      </c>
    </row>
    <row r="5" spans="1:12" ht="12.75">
      <c r="A5" s="2">
        <v>11</v>
      </c>
      <c r="B5" s="4"/>
      <c r="C5" s="5"/>
      <c r="D5" s="5"/>
      <c r="E5" s="5">
        <f>ohsr</f>
        <v>0.06425215595371828</v>
      </c>
      <c r="F5" s="7">
        <f t="shared" si="0"/>
        <v>1.205406741211514</v>
      </c>
      <c r="G5" s="8"/>
      <c r="H5" s="5"/>
      <c r="I5" s="5"/>
      <c r="J5" s="5">
        <f>ohsu</f>
        <v>-0.04628937918324143</v>
      </c>
      <c r="K5" s="7">
        <f t="shared" si="1"/>
        <v>0.8674607977663347</v>
      </c>
      <c r="L5" s="9">
        <v>0.46</v>
      </c>
    </row>
    <row r="6" spans="1:12" ht="12.75">
      <c r="A6" s="2">
        <v>12</v>
      </c>
      <c r="B6" s="4">
        <v>32493</v>
      </c>
      <c r="C6" s="5">
        <f>B6/B4-1</f>
        <v>0.5394418913156773</v>
      </c>
      <c r="D6" s="5">
        <f>C6*0.55</f>
        <v>0.29669304022362253</v>
      </c>
      <c r="E6" s="5">
        <f>3.4*ohsr</f>
        <v>0.21845733024264213</v>
      </c>
      <c r="F6" s="7">
        <f t="shared" si="0"/>
        <v>1.4687366797530645</v>
      </c>
      <c r="G6" s="8">
        <v>6.3</v>
      </c>
      <c r="H6" s="5">
        <f>G6/G4-1</f>
        <v>-0.3571428571428572</v>
      </c>
      <c r="I6" s="5">
        <f>H6*0.55</f>
        <v>-0.19642857142857148</v>
      </c>
      <c r="J6" s="5">
        <f>3.4*ohsu</f>
        <v>-0.15738388922302085</v>
      </c>
      <c r="K6" s="7">
        <f t="shared" si="1"/>
        <v>0.7309364436653646</v>
      </c>
      <c r="L6" s="9">
        <v>0.46</v>
      </c>
    </row>
    <row r="7" spans="1:12" ht="12.75">
      <c r="A7" s="2">
        <v>13</v>
      </c>
      <c r="B7" s="4"/>
      <c r="C7" s="5"/>
      <c r="D7" s="5"/>
      <c r="E7" s="5">
        <f>ocr</f>
        <v>0.04250772242759399</v>
      </c>
      <c r="F7" s="7">
        <f t="shared" si="0"/>
        <v>1.5311693308552339</v>
      </c>
      <c r="G7" s="8"/>
      <c r="H7" s="5"/>
      <c r="I7" s="5"/>
      <c r="J7" s="5">
        <f>ocu</f>
        <v>-0.027898953142637455</v>
      </c>
      <c r="K7" s="7">
        <f t="shared" si="1"/>
        <v>0.7105440820732986</v>
      </c>
      <c r="L7" s="9">
        <v>0.46</v>
      </c>
    </row>
    <row r="8" spans="1:12" ht="12.75">
      <c r="A8" s="2">
        <v>14</v>
      </c>
      <c r="B8" s="4"/>
      <c r="C8" s="5"/>
      <c r="D8" s="5"/>
      <c r="E8" s="5">
        <f>ocr</f>
        <v>0.04250772242759399</v>
      </c>
      <c r="F8" s="7">
        <f t="shared" si="0"/>
        <v>1.5962558517608731</v>
      </c>
      <c r="G8" s="8"/>
      <c r="H8" s="5"/>
      <c r="I8" s="5"/>
      <c r="J8" s="5">
        <f>ocu</f>
        <v>-0.027898953142637455</v>
      </c>
      <c r="K8" s="7">
        <f t="shared" si="1"/>
        <v>0.6907206460217572</v>
      </c>
      <c r="L8" s="9">
        <v>0.46</v>
      </c>
    </row>
    <row r="9" spans="1:12" ht="12.75">
      <c r="A9" s="2">
        <v>15</v>
      </c>
      <c r="B9" s="4"/>
      <c r="C9" s="5"/>
      <c r="D9" s="5"/>
      <c r="E9" s="5">
        <f>ocr</f>
        <v>0.04250772242759399</v>
      </c>
      <c r="F9" s="7">
        <f t="shared" si="0"/>
        <v>1.664109052430947</v>
      </c>
      <c r="G9" s="8"/>
      <c r="H9" s="5"/>
      <c r="I9" s="5"/>
      <c r="J9" s="5">
        <f>ocu</f>
        <v>-0.027898953142637455</v>
      </c>
      <c r="K9" s="7">
        <f t="shared" si="1"/>
        <v>0.6714502630837439</v>
      </c>
      <c r="L9" s="9">
        <v>0.46</v>
      </c>
    </row>
    <row r="10" spans="1:12" ht="12.75">
      <c r="A10" s="2">
        <v>16</v>
      </c>
      <c r="B10" s="4">
        <v>59415</v>
      </c>
      <c r="C10" s="5">
        <f>B10/B6-1</f>
        <v>0.8285476871941648</v>
      </c>
      <c r="D10" s="5">
        <f>C10*0.55</f>
        <v>0.4557012279567907</v>
      </c>
      <c r="E10" s="5">
        <f>6.7*ocr</f>
        <v>0.28480174026487975</v>
      </c>
      <c r="F10" s="7">
        <f t="shared" si="0"/>
        <v>2.1380502065538205</v>
      </c>
      <c r="G10" s="8">
        <v>3.4</v>
      </c>
      <c r="H10" s="5">
        <f>G10/G6-1</f>
        <v>-0.46031746031746035</v>
      </c>
      <c r="I10" s="5">
        <f>H10*0.55</f>
        <v>-0.2531746031746032</v>
      </c>
      <c r="J10" s="5">
        <f>6.7*ocu</f>
        <v>-0.18692298605567095</v>
      </c>
      <c r="K10" s="7">
        <f t="shared" si="1"/>
        <v>0.5459407749202646</v>
      </c>
      <c r="L10" s="9">
        <v>0.43</v>
      </c>
    </row>
    <row r="11" spans="1:12" ht="12.75">
      <c r="A11" s="2">
        <v>17</v>
      </c>
      <c r="B11" s="4"/>
      <c r="C11" s="5"/>
      <c r="D11" s="5"/>
      <c r="E11" s="5">
        <f>oar</f>
        <v>0.03564360758216008</v>
      </c>
      <c r="F11" s="7">
        <f t="shared" si="0"/>
        <v>2.214258029107181</v>
      </c>
      <c r="G11" s="8"/>
      <c r="H11" s="5"/>
      <c r="I11" s="5"/>
      <c r="J11" s="5">
        <f>oau</f>
        <v>-0.015939727125721538</v>
      </c>
      <c r="K11" s="7">
        <f t="shared" si="1"/>
        <v>0.5372386279412306</v>
      </c>
      <c r="L11" s="9">
        <v>0.43</v>
      </c>
    </row>
    <row r="12" spans="1:12" ht="12.75">
      <c r="A12" s="2">
        <v>18</v>
      </c>
      <c r="B12" s="4">
        <v>87981</v>
      </c>
      <c r="C12" s="5">
        <f>B12/B10-1</f>
        <v>0.48078767987881843</v>
      </c>
      <c r="D12" s="5">
        <f>C12*0.55</f>
        <v>0.26443322393335017</v>
      </c>
      <c r="E12" s="5">
        <f>6.2*oar</f>
        <v>0.22099036700939248</v>
      </c>
      <c r="F12" s="7">
        <f t="shared" si="0"/>
        <v>2.703587723613071</v>
      </c>
      <c r="G12" s="8">
        <v>2.7</v>
      </c>
      <c r="H12" s="5">
        <f>G12/G10-1</f>
        <v>-0.2058823529411764</v>
      </c>
      <c r="I12" s="5">
        <f>H12*0.55</f>
        <v>-0.11323529411764703</v>
      </c>
      <c r="J12" s="5">
        <f>6.2*oau</f>
        <v>-0.09882630817947353</v>
      </c>
      <c r="K12" s="7">
        <f t="shared" si="1"/>
        <v>0.484145317730393</v>
      </c>
      <c r="L12" s="9">
        <v>0.41</v>
      </c>
    </row>
    <row r="16" ht="12.75">
      <c r="A16" s="1" t="s">
        <v>9</v>
      </c>
    </row>
    <row r="17" ht="12.75">
      <c r="A17" s="1" t="s">
        <v>10</v>
      </c>
    </row>
    <row r="19" ht="12.75">
      <c r="A19" s="2" t="s">
        <v>29</v>
      </c>
    </row>
    <row r="20" ht="12.75">
      <c r="A20" s="2" t="s">
        <v>21</v>
      </c>
    </row>
    <row r="22" spans="6:11" ht="12.75">
      <c r="F22" s="10"/>
      <c r="J22" s="11"/>
      <c r="K22" s="10"/>
    </row>
    <row r="23" spans="1:7" ht="12.75">
      <c r="A23" s="2" t="s">
        <v>23</v>
      </c>
      <c r="B23" s="2" t="s">
        <v>24</v>
      </c>
      <c r="C23" s="2" t="s">
        <v>25</v>
      </c>
      <c r="E23" s="2" t="s">
        <v>26</v>
      </c>
      <c r="F23" s="2" t="s">
        <v>27</v>
      </c>
      <c r="G23" s="2" t="s">
        <v>28</v>
      </c>
    </row>
    <row r="24" spans="1:7" ht="12.75">
      <c r="A24" s="13">
        <v>0.06425215595371828</v>
      </c>
      <c r="B24" s="13">
        <v>0.04250772242759399</v>
      </c>
      <c r="C24" s="13">
        <v>0.03564360758216008</v>
      </c>
      <c r="D24" s="13"/>
      <c r="E24" s="13">
        <v>-0.04628937918324143</v>
      </c>
      <c r="F24" s="13">
        <v>-0.027898953142637455</v>
      </c>
      <c r="G24" s="13">
        <v>-0.015939727125721538</v>
      </c>
    </row>
    <row r="25" spans="1:11" ht="12.75">
      <c r="A25" s="12">
        <f>(1+ohsr)*(1+3.4*ohsr)-(1+D6)</f>
        <v>5.280042472111113E-05</v>
      </c>
      <c r="B25" s="12">
        <f>(1+ocr)^3*(1+6.7*ocr)-(1+D10)</f>
        <v>5.731655116303358E-06</v>
      </c>
      <c r="C25" s="12">
        <f>(1+oar)*(1+6.2*oar)-(1+D12)</f>
        <v>7.764457932246671E-05</v>
      </c>
      <c r="D25" s="12"/>
      <c r="E25" s="12">
        <f>(1+ohsu)*(1+3.4*ohsu)-(1+I6)</f>
        <v>4.050554788692651E-05</v>
      </c>
      <c r="F25" s="12">
        <f>(1+ocu)^3*(1+6.7*ocu)-(1+I10)</f>
        <v>8.05478044565433E-05</v>
      </c>
      <c r="G25" s="12">
        <f>(1+oau)*(1+6.2*oau)-(1+I12)</f>
        <v>4.452319767511703E-05</v>
      </c>
      <c r="J25" s="11"/>
      <c r="K25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8" sqref="B18"/>
    </sheetView>
  </sheetViews>
  <sheetFormatPr defaultColWidth="9.140625" defaultRowHeight="12.75"/>
  <sheetData>
    <row r="1" spans="2:5" ht="12.75">
      <c r="B1" t="s">
        <v>15</v>
      </c>
      <c r="C1" t="s">
        <v>16</v>
      </c>
      <c r="D1" t="s">
        <v>5</v>
      </c>
      <c r="E1" t="s">
        <v>8</v>
      </c>
    </row>
    <row r="2" spans="2:5" ht="12.75">
      <c r="B2" s="1">
        <f>Meta!B12</f>
        <v>87981</v>
      </c>
      <c r="C2">
        <f>Meta!G12</f>
        <v>2.7</v>
      </c>
      <c r="D2" s="7">
        <f>Meta!F12</f>
        <v>2.703587723613071</v>
      </c>
      <c r="E2" s="7">
        <f>Meta!K12</f>
        <v>0.484145317730393</v>
      </c>
    </row>
    <row r="4" spans="1:6" ht="12.75">
      <c r="A4" t="s">
        <v>12</v>
      </c>
      <c r="B4" t="s">
        <v>13</v>
      </c>
      <c r="C4" t="s">
        <v>14</v>
      </c>
      <c r="D4" s="1" t="s">
        <v>18</v>
      </c>
      <c r="E4" t="s">
        <v>19</v>
      </c>
      <c r="F4" t="s">
        <v>20</v>
      </c>
    </row>
    <row r="5" spans="1:5" ht="12.75">
      <c r="A5" s="2">
        <v>8</v>
      </c>
      <c r="B5" s="1">
        <f>baseincome*Meta!F2/incomeindex</f>
        <v>32542.31376758225</v>
      </c>
      <c r="C5" s="7">
        <f>baseunemp*Meta!K2/unempindex/100</f>
        <v>0.05576837988761785</v>
      </c>
      <c r="D5" s="1">
        <f>B5*(1+Meta!L2)</f>
        <v>47511.77810067008</v>
      </c>
      <c r="E5" s="6">
        <f>C5*100</f>
        <v>5.576837988761785</v>
      </c>
    </row>
    <row r="6" spans="1:6" ht="12.75">
      <c r="A6" s="2">
        <v>9</v>
      </c>
      <c r="B6" s="1">
        <f>baseincome*Meta!F3/incomeindex</f>
        <v>34633.227586871784</v>
      </c>
      <c r="C6" s="7">
        <f>baseunemp*Meta!K3/unempindex/100</f>
        <v>0.053186896204564856</v>
      </c>
      <c r="D6" s="1">
        <f>B6*(1+Meta!L3)</f>
        <v>50564.51227683281</v>
      </c>
      <c r="E6" s="6">
        <f aca="true" t="shared" si="0" ref="E6:E15">C6*100</f>
        <v>5.318689620456485</v>
      </c>
      <c r="F6" s="1">
        <f>D6-D5</f>
        <v>3052.734176162725</v>
      </c>
    </row>
    <row r="7" spans="1:6" ht="12.75">
      <c r="A7" s="2">
        <v>10</v>
      </c>
      <c r="B7" s="1">
        <f>baseincome*Meta!F4/incomeindex</f>
        <v>36858.48712696409</v>
      </c>
      <c r="C7" s="7">
        <f>baseunemp*Meta!K4/unempindex/100</f>
        <v>0.05072490779857205</v>
      </c>
      <c r="D7" s="1">
        <f>B7*(1+Meta!L4)</f>
        <v>53813.391205367574</v>
      </c>
      <c r="E7" s="6">
        <f t="shared" si="0"/>
        <v>5.072490779857205</v>
      </c>
      <c r="F7" s="1">
        <f aca="true" t="shared" si="1" ref="F7:F15">D7-D6</f>
        <v>3248.8789285347666</v>
      </c>
    </row>
    <row r="8" spans="1:6" ht="12.75">
      <c r="A8" s="2">
        <v>11</v>
      </c>
      <c r="B8" s="1">
        <f>baseincome*Meta!F5/incomeindex</f>
        <v>39226.72439006391</v>
      </c>
      <c r="C8" s="7">
        <f>baseunemp*Meta!K5/unempindex/100</f>
        <v>0.048376883307449</v>
      </c>
      <c r="D8" s="1">
        <f>B8*(1+Meta!L5)</f>
        <v>57271.017609493305</v>
      </c>
      <c r="E8" s="6">
        <f t="shared" si="0"/>
        <v>4.8376883307449</v>
      </c>
      <c r="F8" s="1">
        <f t="shared" si="1"/>
        <v>3457.626404125731</v>
      </c>
    </row>
    <row r="9" spans="1:6" ht="12.75">
      <c r="A9" s="2">
        <v>12</v>
      </c>
      <c r="B9" s="1">
        <f>baseincome*Meta!F6/incomeindex</f>
        <v>47796.08987448119</v>
      </c>
      <c r="C9" s="7">
        <f>baseunemp*Meta!K6/unempindex/100</f>
        <v>0.04076314126403444</v>
      </c>
      <c r="D9" s="1">
        <f>B9*(1+Meta!L6)</f>
        <v>69782.29121674254</v>
      </c>
      <c r="E9" s="6">
        <f t="shared" si="0"/>
        <v>4.076314126403444</v>
      </c>
      <c r="F9" s="1">
        <f t="shared" si="1"/>
        <v>12511.273607249233</v>
      </c>
    </row>
    <row r="10" spans="1:6" ht="12.75">
      <c r="A10" s="2">
        <v>13</v>
      </c>
      <c r="B10" s="1">
        <f>baseincome*Meta!F7/incomeindex</f>
        <v>49827.792795989975</v>
      </c>
      <c r="C10" s="7">
        <f>baseunemp*Meta!K7/unempindex/100</f>
        <v>0.03962589229596243</v>
      </c>
      <c r="D10" s="1">
        <f>B10*(1+Meta!L7)</f>
        <v>72748.57748214537</v>
      </c>
      <c r="E10" s="6">
        <f t="shared" si="0"/>
        <v>3.9625892295962433</v>
      </c>
      <c r="F10" s="1">
        <f t="shared" si="1"/>
        <v>2966.2862654028286</v>
      </c>
    </row>
    <row r="11" spans="1:6" ht="12.75">
      <c r="A11" s="2">
        <v>14</v>
      </c>
      <c r="B11" s="1">
        <f>baseincome*Meta!F8/incomeindex</f>
        <v>51945.858781341594</v>
      </c>
      <c r="C11" s="7">
        <f>baseunemp*Meta!K8/unempindex/100</f>
        <v>0.038520371383562166</v>
      </c>
      <c r="D11" s="1">
        <f>B11*(1+Meta!L8)</f>
        <v>75840.95382075873</v>
      </c>
      <c r="E11" s="6">
        <f t="shared" si="0"/>
        <v>3.8520371383562164</v>
      </c>
      <c r="F11" s="1">
        <f t="shared" si="1"/>
        <v>3092.376338613365</v>
      </c>
    </row>
    <row r="12" spans="1:6" ht="12.75">
      <c r="A12" s="2">
        <v>15</v>
      </c>
      <c r="B12" s="1">
        <f>baseincome*Meta!F9/incomeindex</f>
        <v>54153.958927681866</v>
      </c>
      <c r="C12" s="7">
        <f>baseunemp*Meta!K9/unempindex/100</f>
        <v>0.037445693347295174</v>
      </c>
      <c r="D12" s="1">
        <f>B12*(1+Meta!L9)</f>
        <v>79064.78003441553</v>
      </c>
      <c r="E12" s="6">
        <f t="shared" si="0"/>
        <v>3.7445693347295173</v>
      </c>
      <c r="F12" s="1">
        <f t="shared" si="1"/>
        <v>3223.8262136567937</v>
      </c>
    </row>
    <row r="13" spans="1:6" ht="12.75">
      <c r="A13" s="2">
        <v>16</v>
      </c>
      <c r="B13" s="1">
        <f>baseincome*Meta!F10/incomeindex</f>
        <v>69577.10067251847</v>
      </c>
      <c r="C13" s="7">
        <f>baseunemp*Meta!K10/unempindex/100</f>
        <v>0.03044623253189379</v>
      </c>
      <c r="D13" s="1">
        <f>B13*(1+Meta!L10)</f>
        <v>99495.25396170141</v>
      </c>
      <c r="E13" s="6">
        <f t="shared" si="0"/>
        <v>3.044623253189379</v>
      </c>
      <c r="F13" s="1">
        <f t="shared" si="1"/>
        <v>20430.473927285886</v>
      </c>
    </row>
    <row r="14" spans="1:6" ht="12.75">
      <c r="A14" s="2">
        <v>17</v>
      </c>
      <c r="B14" s="1">
        <f>baseincome*Meta!F11/incomeindex</f>
        <v>72057.07954559417</v>
      </c>
      <c r="C14" s="7">
        <f>baseunemp*Meta!K11/unempindex/100</f>
        <v>0.02996092789332913</v>
      </c>
      <c r="D14" s="1">
        <f>B14*(1+Meta!L11)</f>
        <v>103041.62375019965</v>
      </c>
      <c r="E14" s="6">
        <f t="shared" si="0"/>
        <v>2.9960927893329132</v>
      </c>
      <c r="F14" s="1">
        <f t="shared" si="1"/>
        <v>3546.3697884982394</v>
      </c>
    </row>
    <row r="15" spans="1:6" ht="12.75">
      <c r="A15" s="2">
        <v>18</v>
      </c>
      <c r="B15" s="1">
        <f>baseincome*Meta!F12/incomeindex</f>
        <v>87981</v>
      </c>
      <c r="C15" s="7">
        <f>baseunemp*Meta!K12/unempindex/100</f>
        <v>0.027000000000000003</v>
      </c>
      <c r="D15" s="1">
        <f>B15*(1+Meta!L12)</f>
        <v>124053.20999999999</v>
      </c>
      <c r="E15" s="6">
        <f t="shared" si="0"/>
        <v>2.7</v>
      </c>
      <c r="F15" s="1">
        <f t="shared" si="1"/>
        <v>21011.58624980034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43" sqref="E43"/>
    </sheetView>
  </sheetViews>
  <sheetFormatPr defaultColWidth="9.140625" defaultRowHeight="12.75"/>
  <cols>
    <col min="4" max="4" width="10.140625" style="0" bestFit="1" customWidth="1"/>
  </cols>
  <sheetData>
    <row r="1" spans="2:5" ht="12.75">
      <c r="B1" t="s">
        <v>15</v>
      </c>
      <c r="C1" t="s">
        <v>16</v>
      </c>
      <c r="D1" t="s">
        <v>5</v>
      </c>
      <c r="E1" t="s">
        <v>8</v>
      </c>
    </row>
    <row r="2" spans="2:5" ht="12.75">
      <c r="B2" s="1">
        <f>Meta!B10</f>
        <v>59415</v>
      </c>
      <c r="C2">
        <f>Meta!G10</f>
        <v>3.4</v>
      </c>
      <c r="D2" s="7">
        <f>Meta!F10</f>
        <v>2.1380502065538205</v>
      </c>
      <c r="E2" s="7">
        <f>Meta!K10</f>
        <v>0.5459407749202646</v>
      </c>
    </row>
    <row r="4" spans="1:6" ht="12.75">
      <c r="A4" t="s">
        <v>12</v>
      </c>
      <c r="B4" t="s">
        <v>13</v>
      </c>
      <c r="C4" t="s">
        <v>14</v>
      </c>
      <c r="D4" t="s">
        <v>18</v>
      </c>
      <c r="E4" t="s">
        <v>19</v>
      </c>
      <c r="F4" t="s">
        <v>20</v>
      </c>
    </row>
    <row r="5" spans="1:5" ht="12.75">
      <c r="A5" s="2">
        <v>8</v>
      </c>
      <c r="B5" s="1">
        <f>baseincome*Meta!F2/incomeindex</f>
        <v>27789.33806973927</v>
      </c>
      <c r="C5" s="7">
        <f>baseunemp*Meta!K2/unempindex/100</f>
        <v>0.06227781759837548</v>
      </c>
      <c r="D5" s="1">
        <f>B5*(1+Meta!L2)</f>
        <v>40572.433581819336</v>
      </c>
      <c r="E5" s="6">
        <f>C5*100</f>
        <v>6.227781759837548</v>
      </c>
    </row>
    <row r="6" spans="1:6" ht="12.75">
      <c r="A6" s="2">
        <v>9</v>
      </c>
      <c r="B6" s="1">
        <f>baseincome*Meta!F3/incomeindex</f>
        <v>29574.862953246764</v>
      </c>
      <c r="C6" s="7">
        <f>baseunemp*Meta!K3/unempindex/100</f>
        <v>0.05939501608485953</v>
      </c>
      <c r="D6" s="1">
        <f>B6*(1+Meta!L3)</f>
        <v>43179.29991174027</v>
      </c>
      <c r="E6" s="6">
        <f aca="true" t="shared" si="0" ref="E6:E15">C6*100</f>
        <v>5.939501608485953</v>
      </c>
      <c r="F6" s="1">
        <f>D6-D5</f>
        <v>2606.8663299209366</v>
      </c>
    </row>
    <row r="7" spans="1:6" ht="12.75">
      <c r="A7" s="2">
        <v>10</v>
      </c>
      <c r="B7" s="1">
        <f>baseincome*Meta!F4/incomeindex</f>
        <v>31475.11166002862</v>
      </c>
      <c r="C7" s="7">
        <f>baseunemp*Meta!K4/unempindex/100</f>
        <v>0.056645657663712747</v>
      </c>
      <c r="D7" s="1">
        <f>B7*(1+Meta!L4)</f>
        <v>45953.663023641784</v>
      </c>
      <c r="E7" s="6">
        <f t="shared" si="0"/>
        <v>5.6645657663712745</v>
      </c>
      <c r="F7" s="1">
        <f aca="true" t="shared" si="1" ref="F7:F15">D7-D6</f>
        <v>2774.3631119015117</v>
      </c>
    </row>
    <row r="8" spans="1:6" ht="12.75">
      <c r="A8" s="2">
        <v>11</v>
      </c>
      <c r="B8" s="1">
        <f>baseincome*Meta!F5/incomeindex</f>
        <v>33497.45544306948</v>
      </c>
      <c r="C8" s="7">
        <f>baseunemp*Meta!K5/unempindex/100</f>
        <v>0.054023565337033064</v>
      </c>
      <c r="D8" s="1">
        <f>B8*(1+Meta!L5)</f>
        <v>48906.28494688144</v>
      </c>
      <c r="E8" s="6">
        <f t="shared" si="0"/>
        <v>5.402356533703307</v>
      </c>
      <c r="F8" s="1">
        <f t="shared" si="1"/>
        <v>2952.6219232396543</v>
      </c>
    </row>
    <row r="9" spans="1:6" ht="12.75">
      <c r="A9" s="2">
        <v>12</v>
      </c>
      <c r="B9" s="1">
        <f>baseincome*Meta!F6/incomeindex</f>
        <v>40815.2201290843</v>
      </c>
      <c r="C9" s="7">
        <f>baseunemp*Meta!K6/unempindex/100</f>
        <v>0.04552112651459682</v>
      </c>
      <c r="D9" s="1">
        <f>B9*(1+Meta!L6)</f>
        <v>59590.22138846308</v>
      </c>
      <c r="E9" s="6">
        <f t="shared" si="0"/>
        <v>4.552112651459682</v>
      </c>
      <c r="F9" s="1">
        <f t="shared" si="1"/>
        <v>10683.936441581638</v>
      </c>
    </row>
    <row r="10" spans="1:6" ht="12.75">
      <c r="A10" s="2">
        <v>13</v>
      </c>
      <c r="B10" s="1">
        <f>baseincome*Meta!F7/incomeindex</f>
        <v>42550.18217715256</v>
      </c>
      <c r="C10" s="7">
        <f>baseunemp*Meta!K7/unempindex/100</f>
        <v>0.04425113473896602</v>
      </c>
      <c r="D10" s="1">
        <f>B10*(1+Meta!L7)</f>
        <v>62123.26597864273</v>
      </c>
      <c r="E10" s="6">
        <f t="shared" si="0"/>
        <v>4.425113473896602</v>
      </c>
      <c r="F10" s="1">
        <f t="shared" si="1"/>
        <v>2533.0445901796556</v>
      </c>
    </row>
    <row r="11" spans="1:6" ht="12.75">
      <c r="A11" s="2">
        <v>14</v>
      </c>
      <c r="B11" s="1">
        <f>baseincome*Meta!F8/incomeindex</f>
        <v>44358.89351038252</v>
      </c>
      <c r="C11" s="7">
        <f>baseunemp*Meta!K8/unempindex/100</f>
        <v>0.04301657440437508</v>
      </c>
      <c r="D11" s="1">
        <f>B11*(1+Meta!L8)</f>
        <v>64763.98452515848</v>
      </c>
      <c r="E11" s="6">
        <f t="shared" si="0"/>
        <v>4.301657440437507</v>
      </c>
      <c r="F11" s="1">
        <f t="shared" si="1"/>
        <v>2640.7185465157454</v>
      </c>
    </row>
    <row r="12" spans="1:6" ht="12.75">
      <c r="A12" s="2">
        <v>15</v>
      </c>
      <c r="B12" s="1">
        <f>baseincome*Meta!F9/incomeindex</f>
        <v>46244.48904291706</v>
      </c>
      <c r="C12" s="7">
        <f>baseunemp*Meta!K9/unempindex/100</f>
        <v>0.04181645701071063</v>
      </c>
      <c r="D12" s="1">
        <f>B12*(1+Meta!L9)</f>
        <v>67516.95400265891</v>
      </c>
      <c r="E12" s="6">
        <f t="shared" si="0"/>
        <v>4.181645701071063</v>
      </c>
      <c r="F12" s="1">
        <f t="shared" si="1"/>
        <v>2752.969477500432</v>
      </c>
    </row>
    <row r="13" spans="1:6" ht="12.75">
      <c r="A13" s="2">
        <v>16</v>
      </c>
      <c r="B13" s="1">
        <f>baseincome*Meta!F10/incomeindex</f>
        <v>59415</v>
      </c>
      <c r="C13" s="7">
        <f>baseunemp*Meta!K10/unempindex/100</f>
        <v>0.034</v>
      </c>
      <c r="D13" s="1">
        <f>B13*(1+Meta!L10)</f>
        <v>84963.45</v>
      </c>
      <c r="E13" s="6">
        <f t="shared" si="0"/>
        <v>3.4000000000000004</v>
      </c>
      <c r="F13" s="1">
        <f t="shared" si="1"/>
        <v>17446.495997341088</v>
      </c>
    </row>
    <row r="14" spans="1:6" ht="12.75">
      <c r="A14" s="2">
        <v>17</v>
      </c>
      <c r="B14" s="1">
        <f>baseincome*Meta!F11/incomeindex</f>
        <v>61532.76494449404</v>
      </c>
      <c r="C14" s="7">
        <f>baseunemp*Meta!K11/unempindex/100</f>
        <v>0.033458049277725464</v>
      </c>
      <c r="D14" s="1">
        <f>B14*(1+Meta!L11)</f>
        <v>87991.85387062647</v>
      </c>
      <c r="E14" s="6">
        <f t="shared" si="0"/>
        <v>3.3458049277725466</v>
      </c>
      <c r="F14" s="1">
        <f t="shared" si="1"/>
        <v>3028.403870626469</v>
      </c>
    </row>
    <row r="15" spans="1:6" ht="12.75">
      <c r="A15" s="2">
        <v>18</v>
      </c>
      <c r="B15" s="1">
        <f>baseincome*Meta!F12/incomeindex</f>
        <v>75130.91325268045</v>
      </c>
      <c r="C15" s="7">
        <f>baseunemp*Meta!K12/unempindex/100</f>
        <v>0.030151513788720954</v>
      </c>
      <c r="D15" s="1">
        <f>B15*(1+Meta!L12)</f>
        <v>105934.58768627942</v>
      </c>
      <c r="E15" s="6">
        <f t="shared" si="0"/>
        <v>3.0151513788720954</v>
      </c>
      <c r="F15" s="1">
        <f t="shared" si="1"/>
        <v>17942.73381565296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5" sqref="C5"/>
    </sheetView>
  </sheetViews>
  <sheetFormatPr defaultColWidth="9.140625" defaultRowHeight="12.75"/>
  <sheetData>
    <row r="1" spans="2:5" ht="12.75">
      <c r="B1" t="s">
        <v>15</v>
      </c>
      <c r="C1" t="s">
        <v>16</v>
      </c>
      <c r="D1" t="s">
        <v>5</v>
      </c>
      <c r="E1" t="s">
        <v>8</v>
      </c>
    </row>
    <row r="2" spans="2:5" ht="12.75">
      <c r="B2" s="1">
        <f>Meta!B6</f>
        <v>32493</v>
      </c>
      <c r="C2">
        <f>Meta!G6</f>
        <v>6.3</v>
      </c>
      <c r="D2" s="7">
        <f>Meta!F6</f>
        <v>1.4687366797530645</v>
      </c>
      <c r="E2" s="7">
        <f>Meta!K6</f>
        <v>0.7309364436653646</v>
      </c>
    </row>
    <row r="4" spans="1:6" ht="12.75">
      <c r="A4" t="s">
        <v>12</v>
      </c>
      <c r="B4" t="s">
        <v>13</v>
      </c>
      <c r="C4" t="s">
        <v>17</v>
      </c>
      <c r="D4" s="1" t="s">
        <v>18</v>
      </c>
      <c r="E4" t="s">
        <v>19</v>
      </c>
      <c r="F4" t="s">
        <v>20</v>
      </c>
    </row>
    <row r="5" spans="1:5" ht="12.75">
      <c r="A5" s="2">
        <v>8</v>
      </c>
      <c r="B5" s="1">
        <f>baseincome*Meta!F2/incomeindex</f>
        <v>22123.094253670424</v>
      </c>
      <c r="C5" s="7">
        <f>baseunemp*Meta!K2/unempindex/100</f>
        <v>0.08619080433871826</v>
      </c>
      <c r="D5" s="1">
        <f>B5*(1+Meta!L2)</f>
        <v>32299.717610358817</v>
      </c>
      <c r="E5" s="6">
        <f>C5*100</f>
        <v>8.619080433871826</v>
      </c>
    </row>
    <row r="6" spans="1:6" ht="12.75">
      <c r="A6" s="2">
        <v>9</v>
      </c>
      <c r="B6" s="1">
        <f>baseincome*Meta!F3/incomeindex</f>
        <v>23544.550755836066</v>
      </c>
      <c r="C6" s="7">
        <f>baseunemp*Meta!K3/unempindex/100</f>
        <v>0.08220108551457475</v>
      </c>
      <c r="D6" s="1">
        <f>B6*(1+Meta!L3)</f>
        <v>34375.04410352065</v>
      </c>
      <c r="E6" s="6">
        <f aca="true" t="shared" si="0" ref="E6:E15">C6*100</f>
        <v>8.220108551457475</v>
      </c>
      <c r="F6" s="1">
        <f>D6-D5</f>
        <v>2075.326493161836</v>
      </c>
    </row>
    <row r="7" spans="1:6" ht="12.75">
      <c r="A7" s="2">
        <v>10</v>
      </c>
      <c r="B7" s="1">
        <f>baseincome*Meta!F4/incomeindex</f>
        <v>25057.33890286028</v>
      </c>
      <c r="C7" s="7">
        <f>baseunemp*Meta!K4/unempindex/100</f>
        <v>0.07839604829791655</v>
      </c>
      <c r="D7" s="1">
        <f>B7*(1+Meta!L4)</f>
        <v>36583.714798176006</v>
      </c>
      <c r="E7" s="6">
        <f t="shared" si="0"/>
        <v>7.8396048297916545</v>
      </c>
      <c r="F7" s="1">
        <f aca="true" t="shared" si="1" ref="F7:F15">D7-D6</f>
        <v>2208.670694655353</v>
      </c>
    </row>
    <row r="8" spans="1:6" ht="12.75">
      <c r="A8" s="2">
        <v>11</v>
      </c>
      <c r="B8" s="1">
        <f>baseincome*Meta!F5/incomeindex</f>
        <v>26667.326949832037</v>
      </c>
      <c r="C8" s="7">
        <f>baseunemp*Meta!K5/unempindex/100</f>
        <v>0.0747671438917866</v>
      </c>
      <c r="D8" s="1">
        <f>B8*(1+Meta!L5)</f>
        <v>38934.29734675477</v>
      </c>
      <c r="E8" s="6">
        <f t="shared" si="0"/>
        <v>7.476714389178659</v>
      </c>
      <c r="F8" s="1">
        <f t="shared" si="1"/>
        <v>2350.5825485787645</v>
      </c>
    </row>
    <row r="9" spans="1:6" ht="12.75">
      <c r="A9" s="2">
        <v>12</v>
      </c>
      <c r="B9" s="1">
        <f>baseincome*Meta!F6/incomeindex</f>
        <v>32493</v>
      </c>
      <c r="C9" s="7">
        <f>baseunemp*Meta!K6/unempindex/100</f>
        <v>0.063</v>
      </c>
      <c r="D9" s="1">
        <f>B9*(1+Meta!L6)</f>
        <v>47439.78</v>
      </c>
      <c r="E9" s="6">
        <f t="shared" si="0"/>
        <v>6.3</v>
      </c>
      <c r="F9" s="1">
        <f t="shared" si="1"/>
        <v>8505.482653245228</v>
      </c>
    </row>
    <row r="10" spans="1:6" ht="12.75">
      <c r="A10" s="2">
        <v>13</v>
      </c>
      <c r="B10" s="1">
        <f>baseincome*Meta!F7/incomeindex</f>
        <v>33874.20342483981</v>
      </c>
      <c r="C10" s="7">
        <f>baseunemp*Meta!K7/unempindex/100</f>
        <v>0.06124236595201384</v>
      </c>
      <c r="D10" s="1">
        <f>B10*(1+Meta!L7)</f>
        <v>49456.337000266125</v>
      </c>
      <c r="E10" s="6">
        <f t="shared" si="0"/>
        <v>6.124236595201384</v>
      </c>
      <c r="F10" s="1">
        <f t="shared" si="1"/>
        <v>2016.5570002661261</v>
      </c>
    </row>
    <row r="11" spans="1:6" ht="12.75">
      <c r="A11" s="2">
        <v>14</v>
      </c>
      <c r="B11" s="1">
        <f>baseincome*Meta!F8/incomeindex</f>
        <v>35314.11866147876</v>
      </c>
      <c r="C11" s="7">
        <f>baseunemp*Meta!K8/unempindex/100</f>
        <v>0.05953376805397435</v>
      </c>
      <c r="D11" s="1">
        <f>B11*(1+Meta!L8)</f>
        <v>51558.613245758985</v>
      </c>
      <c r="E11" s="6">
        <f t="shared" si="0"/>
        <v>5.9533768053974345</v>
      </c>
      <c r="F11" s="1">
        <f t="shared" si="1"/>
        <v>2102.2762454928597</v>
      </c>
    </row>
    <row r="12" spans="1:6" ht="12.75">
      <c r="A12" s="2">
        <v>15</v>
      </c>
      <c r="B12" s="1">
        <f>baseincome*Meta!F9/incomeindex</f>
        <v>36815.24141531601</v>
      </c>
      <c r="C12" s="7">
        <f>baseunemp*Meta!K9/unempindex/100</f>
        <v>0.05787283824863186</v>
      </c>
      <c r="D12" s="1">
        <f>B12*(1+Meta!L9)</f>
        <v>53750.25246636138</v>
      </c>
      <c r="E12" s="6">
        <f t="shared" si="0"/>
        <v>5.787283824863186</v>
      </c>
      <c r="F12" s="1">
        <f t="shared" si="1"/>
        <v>2191.6392206023957</v>
      </c>
    </row>
    <row r="13" spans="1:6" ht="12.75">
      <c r="A13" s="2">
        <v>16</v>
      </c>
      <c r="B13" s="1">
        <f>baseincome*Meta!F10/incomeindex</f>
        <v>47300.28623866969</v>
      </c>
      <c r="C13" s="7">
        <f>baseunemp*Meta!K10/unempindex/100</f>
        <v>0.047055074511680756</v>
      </c>
      <c r="D13" s="1">
        <f>B13*(1+Meta!L10)</f>
        <v>67639.40932129764</v>
      </c>
      <c r="E13" s="6">
        <f t="shared" si="0"/>
        <v>4.705507451168075</v>
      </c>
      <c r="F13" s="1">
        <f t="shared" si="1"/>
        <v>13889.156854936264</v>
      </c>
    </row>
    <row r="14" spans="1:6" ht="12.75">
      <c r="A14" s="2">
        <v>17</v>
      </c>
      <c r="B14" s="1">
        <f>baseincome*Meta!F11/incomeindex</f>
        <v>48986.23907988468</v>
      </c>
      <c r="C14" s="7">
        <f>baseunemp*Meta!K11/unempindex/100</f>
        <v>0.04630502946408406</v>
      </c>
      <c r="D14" s="1">
        <f>B14*(1+Meta!L11)</f>
        <v>70050.32188423509</v>
      </c>
      <c r="E14" s="6">
        <f t="shared" si="0"/>
        <v>4.630502946408406</v>
      </c>
      <c r="F14" s="1">
        <f t="shared" si="1"/>
        <v>2410.9125629374466</v>
      </c>
    </row>
    <row r="15" spans="1:6" ht="12.75">
      <c r="A15" s="2">
        <v>18</v>
      </c>
      <c r="B15" s="1">
        <f>baseincome*Meta!F12/incomeindex</f>
        <v>59811.72603255823</v>
      </c>
      <c r="C15" s="7">
        <f>baseunemp*Meta!K12/unempindex/100</f>
        <v>0.04172887435200688</v>
      </c>
      <c r="D15" s="1">
        <f>B15*(1+Meta!L12)</f>
        <v>84334.5337059071</v>
      </c>
      <c r="E15" s="6">
        <f t="shared" si="0"/>
        <v>4.172887435200688</v>
      </c>
      <c r="F15" s="1">
        <f t="shared" si="1"/>
        <v>14284.211821672012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43" sqref="E43"/>
    </sheetView>
  </sheetViews>
  <sheetFormatPr defaultColWidth="9.140625" defaultRowHeight="12.75"/>
  <sheetData>
    <row r="1" spans="2:5" ht="12.75">
      <c r="B1" t="s">
        <v>15</v>
      </c>
      <c r="C1" t="s">
        <v>16</v>
      </c>
      <c r="D1" t="s">
        <v>5</v>
      </c>
      <c r="E1" t="s">
        <v>8</v>
      </c>
    </row>
    <row r="2" spans="2:5" ht="12.75">
      <c r="B2" s="1">
        <f>Meta!B4</f>
        <v>21107</v>
      </c>
      <c r="C2">
        <f>Meta!G4</f>
        <v>9.8</v>
      </c>
      <c r="D2" s="7">
        <f>Meta!F4</f>
        <v>1.1326326514521377</v>
      </c>
      <c r="E2" s="7">
        <f>Meta!K4</f>
        <v>0.9095639482586871</v>
      </c>
    </row>
    <row r="4" spans="1:6" ht="12.75">
      <c r="A4" t="s">
        <v>12</v>
      </c>
      <c r="B4" t="s">
        <v>13</v>
      </c>
      <c r="C4" t="s">
        <v>14</v>
      </c>
      <c r="D4" s="1" t="s">
        <v>18</v>
      </c>
      <c r="E4" t="s">
        <v>19</v>
      </c>
      <c r="F4" t="s">
        <v>20</v>
      </c>
    </row>
    <row r="5" spans="1:5" ht="12.75">
      <c r="A5" s="2">
        <v>8</v>
      </c>
      <c r="B5" s="1">
        <f>baseincome*Meta!F2/incomeindex</f>
        <v>18635.344807461548</v>
      </c>
      <c r="C5" s="7">
        <f>baseunemp*Meta!K2/unempindex/100</f>
        <v>0.1077439361879018</v>
      </c>
      <c r="D5" s="1">
        <f>B5*(1+Meta!L2)</f>
        <v>27207.60341889386</v>
      </c>
      <c r="E5" s="6">
        <f>C5*100</f>
        <v>10.77439361879018</v>
      </c>
    </row>
    <row r="6" spans="1:6" ht="12.75">
      <c r="A6" s="2">
        <v>9</v>
      </c>
      <c r="B6" s="1">
        <f>baseincome*Meta!F3/incomeindex</f>
        <v>19832.705888281886</v>
      </c>
      <c r="C6" s="7">
        <f>baseunemp*Meta!K3/unempindex/100</f>
        <v>0.10275653627100506</v>
      </c>
      <c r="D6" s="1">
        <f>B6*(1+Meta!L3)</f>
        <v>28955.750596891554</v>
      </c>
      <c r="E6" s="6">
        <f aca="true" t="shared" si="0" ref="E6:E15">C6*100</f>
        <v>10.275653627100507</v>
      </c>
      <c r="F6" s="1">
        <f>D6-D5</f>
        <v>1748.1471779976928</v>
      </c>
    </row>
    <row r="7" spans="1:6" ht="12.75">
      <c r="A7" s="2">
        <v>10</v>
      </c>
      <c r="B7" s="1">
        <f>baseincome*Meta!F4/incomeindex</f>
        <v>21107</v>
      </c>
      <c r="C7" s="7">
        <f>baseunemp*Meta!K4/unempindex/100</f>
        <v>0.09799999999999999</v>
      </c>
      <c r="D7" s="1">
        <f>B7*(1+Meta!L4)</f>
        <v>30816.219999999998</v>
      </c>
      <c r="E7" s="6">
        <f t="shared" si="0"/>
        <v>9.799999999999999</v>
      </c>
      <c r="F7" s="1">
        <f aca="true" t="shared" si="1" ref="F7:F15">D7-D6</f>
        <v>1860.4694031084437</v>
      </c>
    </row>
    <row r="8" spans="1:6" ht="12.75">
      <c r="A8" s="2">
        <v>11</v>
      </c>
      <c r="B8" s="1">
        <f>baseincome*Meta!F5/incomeindex</f>
        <v>22463.170255715133</v>
      </c>
      <c r="C8" s="7">
        <f>baseunemp*Meta!K5/unempindex/100</f>
        <v>0.09346364084004234</v>
      </c>
      <c r="D8" s="1">
        <f>B8*(1+Meta!L5)</f>
        <v>32796.228573344095</v>
      </c>
      <c r="E8" s="6">
        <f t="shared" si="0"/>
        <v>9.346364084004234</v>
      </c>
      <c r="F8" s="1">
        <f t="shared" si="1"/>
        <v>1980.0085733440974</v>
      </c>
    </row>
    <row r="9" spans="1:6" ht="12.75">
      <c r="A9" s="2">
        <v>12</v>
      </c>
      <c r="B9" s="1">
        <f>baseincome*Meta!F6/incomeindex</f>
        <v>27370.414458564588</v>
      </c>
      <c r="C9" s="7">
        <f>baseunemp*Meta!K6/unempindex/100</f>
        <v>0.07875396954369293</v>
      </c>
      <c r="D9" s="1">
        <f>B9*(1+Meta!L6)</f>
        <v>39960.8051095043</v>
      </c>
      <c r="E9" s="6">
        <f t="shared" si="0"/>
        <v>7.875396954369293</v>
      </c>
      <c r="F9" s="1">
        <f t="shared" si="1"/>
        <v>7164.5765361602025</v>
      </c>
    </row>
    <row r="10" spans="1:6" ht="12.75">
      <c r="A10" s="2">
        <v>13</v>
      </c>
      <c r="B10" s="1">
        <f>baseincome*Meta!F7/incomeindex</f>
        <v>28533.86843909746</v>
      </c>
      <c r="C10" s="7">
        <f>baseunemp*Meta!K7/unempindex/100</f>
        <v>0.07655681623759675</v>
      </c>
      <c r="D10" s="1">
        <f>B10*(1+Meta!L7)</f>
        <v>41659.44792108229</v>
      </c>
      <c r="E10" s="6">
        <f t="shared" si="0"/>
        <v>7.6556816237596745</v>
      </c>
      <c r="F10" s="1">
        <f t="shared" si="1"/>
        <v>1698.6428115779927</v>
      </c>
    </row>
    <row r="11" spans="1:6" ht="12.75">
      <c r="A11" s="2">
        <v>14</v>
      </c>
      <c r="B11" s="1">
        <f>baseincome*Meta!F8/incomeindex</f>
        <v>29746.778198492102</v>
      </c>
      <c r="C11" s="7">
        <f>baseunemp*Meta!K8/unempindex/100</f>
        <v>0.07442096120863452</v>
      </c>
      <c r="D11" s="1">
        <f>B11*(1+Meta!L8)</f>
        <v>43430.296169798465</v>
      </c>
      <c r="E11" s="6">
        <f t="shared" si="0"/>
        <v>7.442096120863452</v>
      </c>
      <c r="F11" s="1">
        <f t="shared" si="1"/>
        <v>1770.8482487161746</v>
      </c>
    </row>
    <row r="12" spans="1:6" ht="12.75">
      <c r="A12" s="2">
        <v>15</v>
      </c>
      <c r="B12" s="1">
        <f>baseincome*Meta!F9/incomeindex</f>
        <v>31011.245989268806</v>
      </c>
      <c r="C12" s="7">
        <f>baseunemp*Meta!K9/unempindex/100</f>
        <v>0.07234469429904478</v>
      </c>
      <c r="D12" s="1">
        <f>B12*(1+Meta!L9)</f>
        <v>45276.41914433245</v>
      </c>
      <c r="E12" s="6">
        <f t="shared" si="0"/>
        <v>7.234469429904477</v>
      </c>
      <c r="F12" s="1">
        <f t="shared" si="1"/>
        <v>1846.1229745339879</v>
      </c>
    </row>
    <row r="13" spans="1:6" ht="12.75">
      <c r="A13" s="2">
        <v>16</v>
      </c>
      <c r="B13" s="1">
        <f>baseincome*Meta!F10/incomeindex</f>
        <v>39843.302814794835</v>
      </c>
      <c r="C13" s="7">
        <f>baseunemp*Meta!K10/unempindex/100</f>
        <v>0.05882180801538265</v>
      </c>
      <c r="D13" s="1">
        <f>B13*(1+Meta!L10)</f>
        <v>56975.92302515661</v>
      </c>
      <c r="E13" s="6">
        <f t="shared" si="0"/>
        <v>5.882180801538265</v>
      </c>
      <c r="F13" s="1">
        <f t="shared" si="1"/>
        <v>11699.503880824159</v>
      </c>
    </row>
    <row r="14" spans="1:6" ht="12.75">
      <c r="A14" s="2">
        <v>17</v>
      </c>
      <c r="B14" s="1">
        <f>baseincome*Meta!F11/incomeindex</f>
        <v>41263.46186510255</v>
      </c>
      <c r="C14" s="7">
        <f>baseunemp*Meta!K11/unempindex/100</f>
        <v>0.05788420444657587</v>
      </c>
      <c r="D14" s="1">
        <f>B14*(1+Meta!L11)</f>
        <v>59006.750467096645</v>
      </c>
      <c r="E14" s="6">
        <f t="shared" si="0"/>
        <v>5.788420444657587</v>
      </c>
      <c r="F14" s="1">
        <f t="shared" si="1"/>
        <v>2030.8274419400332</v>
      </c>
    </row>
    <row r="15" spans="1:6" ht="12.75">
      <c r="A15" s="2">
        <v>18</v>
      </c>
      <c r="B15" s="1">
        <f>baseincome*Meta!F12/incomeindex</f>
        <v>50382.28944674963</v>
      </c>
      <c r="C15" s="7">
        <f>baseunemp*Meta!K12/unempindex/100</f>
        <v>0.052163722219214906</v>
      </c>
      <c r="D15" s="1">
        <f>B15*(1+Meta!L12)</f>
        <v>71039.02811991697</v>
      </c>
      <c r="E15" s="6">
        <f t="shared" si="0"/>
        <v>5.216372221921491</v>
      </c>
      <c r="F15" s="1">
        <f t="shared" si="1"/>
        <v>12032.277652820325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24" sqref="A24"/>
    </sheetView>
  </sheetViews>
  <sheetFormatPr defaultColWidth="9.140625" defaultRowHeight="12.75"/>
  <cols>
    <col min="1" max="1" width="10.28125" style="2" bestFit="1" customWidth="1"/>
    <col min="2" max="2" width="10.7109375" style="2" customWidth="1"/>
    <col min="3" max="3" width="12.7109375" style="2" customWidth="1"/>
    <col min="4" max="4" width="9.28125" style="2" bestFit="1" customWidth="1"/>
    <col min="5" max="5" width="12.7109375" style="2" customWidth="1"/>
    <col min="6" max="6" width="9.57421875" style="2" bestFit="1" customWidth="1"/>
    <col min="7" max="16384" width="9.140625" style="2" customWidth="1"/>
  </cols>
  <sheetData>
    <row r="1" spans="1:13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6" t="s">
        <v>5</v>
      </c>
      <c r="G1" s="1" t="s">
        <v>11</v>
      </c>
      <c r="H1" s="3" t="s">
        <v>6</v>
      </c>
      <c r="I1" s="3"/>
      <c r="J1" s="3" t="s">
        <v>7</v>
      </c>
      <c r="K1" s="6" t="s">
        <v>8</v>
      </c>
      <c r="L1" s="3" t="s">
        <v>22</v>
      </c>
      <c r="M1" s="3"/>
    </row>
    <row r="2" spans="1:12" ht="12.75">
      <c r="A2" s="2">
        <v>8</v>
      </c>
      <c r="B2" s="4"/>
      <c r="C2" s="5"/>
      <c r="D2" s="5"/>
      <c r="E2" s="5"/>
      <c r="F2" s="7">
        <v>1</v>
      </c>
      <c r="G2" s="8"/>
      <c r="H2" s="5"/>
      <c r="I2" s="5"/>
      <c r="J2" s="5"/>
      <c r="K2" s="7">
        <v>1</v>
      </c>
      <c r="L2" s="9">
        <v>0.46</v>
      </c>
    </row>
    <row r="3" spans="1:12" ht="12.75">
      <c r="A3" s="2">
        <v>9</v>
      </c>
      <c r="B3" s="4"/>
      <c r="C3" s="5"/>
      <c r="D3" s="5"/>
      <c r="E3" s="5">
        <f>ohsr</f>
        <v>0.11282884112614987</v>
      </c>
      <c r="F3" s="7">
        <f aca="true" t="shared" si="0" ref="F3:F12">F2*(1+E3)</f>
        <v>1.1128288411261498</v>
      </c>
      <c r="G3" s="8"/>
      <c r="H3" s="5"/>
      <c r="I3" s="5"/>
      <c r="J3" s="5">
        <f>ohsu</f>
        <v>-0.0868405784197814</v>
      </c>
      <c r="K3" s="7">
        <f aca="true" t="shared" si="1" ref="K3:K12">K2*(1+J3)</f>
        <v>0.9131594215802186</v>
      </c>
      <c r="L3" s="9">
        <v>0.46</v>
      </c>
    </row>
    <row r="4" spans="1:12" ht="12.75">
      <c r="A4" s="2">
        <v>10</v>
      </c>
      <c r="B4" s="4">
        <v>21107</v>
      </c>
      <c r="C4" s="5"/>
      <c r="D4" s="5"/>
      <c r="E4" s="5">
        <f>ohsr</f>
        <v>0.11282884112614987</v>
      </c>
      <c r="F4" s="7">
        <f t="shared" si="0"/>
        <v>1.2383880296421694</v>
      </c>
      <c r="G4" s="8">
        <v>9.8</v>
      </c>
      <c r="H4" s="5"/>
      <c r="I4" s="5"/>
      <c r="J4" s="5">
        <f>ohsu</f>
        <v>-0.0868405784197814</v>
      </c>
      <c r="K4" s="7">
        <f t="shared" si="1"/>
        <v>0.8338601292207194</v>
      </c>
      <c r="L4" s="9">
        <v>0.46</v>
      </c>
    </row>
    <row r="5" spans="1:12" ht="12.75">
      <c r="A5" s="2">
        <v>11</v>
      </c>
      <c r="B5" s="4"/>
      <c r="C5" s="5"/>
      <c r="D5" s="5"/>
      <c r="E5" s="5">
        <f>ohsr</f>
        <v>0.11282884112614987</v>
      </c>
      <c r="F5" s="7">
        <f t="shared" si="0"/>
        <v>1.3781139158911915</v>
      </c>
      <c r="G5" s="8"/>
      <c r="H5" s="5"/>
      <c r="I5" s="5"/>
      <c r="J5" s="5">
        <f>ohsu</f>
        <v>-0.0868405784197814</v>
      </c>
      <c r="K5" s="7">
        <f t="shared" si="1"/>
        <v>0.7614472332779985</v>
      </c>
      <c r="L5" s="9">
        <v>0.46</v>
      </c>
    </row>
    <row r="6" spans="1:12" ht="12.75">
      <c r="A6" s="2">
        <v>12</v>
      </c>
      <c r="B6" s="4">
        <v>32493</v>
      </c>
      <c r="C6" s="5">
        <f>B6/B4-1</f>
        <v>0.5394418913156773</v>
      </c>
      <c r="D6" s="5">
        <f>C6*1</f>
        <v>0.5394418913156773</v>
      </c>
      <c r="E6" s="5">
        <f>3.4*ohsr</f>
        <v>0.38361805982890956</v>
      </c>
      <c r="F6" s="7">
        <f t="shared" si="0"/>
        <v>1.9067833025285914</v>
      </c>
      <c r="G6" s="8">
        <v>6.3</v>
      </c>
      <c r="H6" s="5">
        <f>G6/G4-1</f>
        <v>-0.3571428571428572</v>
      </c>
      <c r="I6" s="5">
        <f>H6*1</f>
        <v>-0.3571428571428572</v>
      </c>
      <c r="J6" s="5">
        <f>3.4*ohsu</f>
        <v>-0.2952579666272568</v>
      </c>
      <c r="K6" s="7">
        <f t="shared" si="1"/>
        <v>0.5366238714863861</v>
      </c>
      <c r="L6" s="9">
        <v>0.46</v>
      </c>
    </row>
    <row r="7" spans="1:12" ht="12.75">
      <c r="A7" s="2">
        <v>13</v>
      </c>
      <c r="B7" s="4"/>
      <c r="C7" s="5"/>
      <c r="D7" s="5"/>
      <c r="E7" s="5">
        <f>ocr</f>
        <v>0.07215715883233609</v>
      </c>
      <c r="F7" s="7">
        <f t="shared" si="0"/>
        <v>2.044371368147993</v>
      </c>
      <c r="G7" s="8"/>
      <c r="H7" s="5"/>
      <c r="I7" s="5"/>
      <c r="J7" s="5">
        <f>ocu</f>
        <v>-0.05407795039231821</v>
      </c>
      <c r="K7" s="7">
        <f t="shared" si="1"/>
        <v>0.5076043523848116</v>
      </c>
      <c r="L7" s="9">
        <v>0.46</v>
      </c>
    </row>
    <row r="8" spans="1:12" ht="12.75">
      <c r="A8" s="2">
        <v>14</v>
      </c>
      <c r="B8" s="4"/>
      <c r="C8" s="5"/>
      <c r="D8" s="5"/>
      <c r="E8" s="5">
        <f>ocr</f>
        <v>0.07215715883233609</v>
      </c>
      <c r="F8" s="7">
        <f t="shared" si="0"/>
        <v>2.1918873976717275</v>
      </c>
      <c r="G8" s="8"/>
      <c r="H8" s="5"/>
      <c r="I8" s="5"/>
      <c r="J8" s="5">
        <f>ocu</f>
        <v>-0.05407795039231821</v>
      </c>
      <c r="K8" s="7">
        <f t="shared" si="1"/>
        <v>0.48015414939762097</v>
      </c>
      <c r="L8" s="9">
        <v>0.46</v>
      </c>
    </row>
    <row r="9" spans="1:12" ht="12.75">
      <c r="A9" s="2">
        <v>15</v>
      </c>
      <c r="B9" s="4"/>
      <c r="C9" s="5"/>
      <c r="D9" s="5"/>
      <c r="E9" s="5">
        <f>ocr</f>
        <v>0.07215715883233609</v>
      </c>
      <c r="F9" s="7">
        <f t="shared" si="0"/>
        <v>2.3500477647681217</v>
      </c>
      <c r="G9" s="8"/>
      <c r="H9" s="5"/>
      <c r="I9" s="5"/>
      <c r="J9" s="5">
        <f>ocu</f>
        <v>-0.05407795039231821</v>
      </c>
      <c r="K9" s="7">
        <f t="shared" si="1"/>
        <v>0.45418839712583065</v>
      </c>
      <c r="L9" s="9">
        <v>0.46</v>
      </c>
    </row>
    <row r="10" spans="1:12" ht="12.75">
      <c r="A10" s="2">
        <v>16</v>
      </c>
      <c r="B10" s="4">
        <v>59415</v>
      </c>
      <c r="C10" s="5">
        <f>B10/B6-1</f>
        <v>0.8285476871941648</v>
      </c>
      <c r="D10" s="5">
        <f>C10*1</f>
        <v>0.8285476871941648</v>
      </c>
      <c r="E10" s="5">
        <f>6.7*ocr</f>
        <v>0.4834529641766518</v>
      </c>
      <c r="F10" s="7">
        <f t="shared" si="0"/>
        <v>3.486185322601985</v>
      </c>
      <c r="G10" s="8">
        <v>3.4</v>
      </c>
      <c r="H10" s="5">
        <f>G10/G6-1</f>
        <v>-0.46031746031746035</v>
      </c>
      <c r="I10" s="5">
        <f>H10*1</f>
        <v>-0.46031746031746035</v>
      </c>
      <c r="J10" s="5">
        <f>6.7*ocu</f>
        <v>-0.36232226762853204</v>
      </c>
      <c r="K10" s="7">
        <f t="shared" si="1"/>
        <v>0.28962582714863144</v>
      </c>
      <c r="L10" s="9">
        <v>0.43</v>
      </c>
    </row>
    <row r="11" spans="1:12" ht="12.75">
      <c r="A11" s="2">
        <v>17</v>
      </c>
      <c r="B11" s="4"/>
      <c r="C11" s="5"/>
      <c r="D11" s="5"/>
      <c r="E11" s="5">
        <f>oar</f>
        <v>0.06335425756223054</v>
      </c>
      <c r="F11" s="7">
        <f t="shared" si="0"/>
        <v>3.707050005439779</v>
      </c>
      <c r="G11" s="8"/>
      <c r="H11" s="5"/>
      <c r="I11" s="5"/>
      <c r="J11" s="5">
        <f>oau</f>
        <v>-0.029320045932677587</v>
      </c>
      <c r="K11" s="7">
        <f t="shared" si="1"/>
        <v>0.2811339845933438</v>
      </c>
      <c r="L11" s="9">
        <v>0.43</v>
      </c>
    </row>
    <row r="12" spans="1:12" ht="12.75">
      <c r="A12" s="2">
        <v>18</v>
      </c>
      <c r="B12" s="4">
        <v>87981</v>
      </c>
      <c r="C12" s="5">
        <f>B12/B10-1</f>
        <v>0.48078767987881843</v>
      </c>
      <c r="D12" s="5">
        <f>C12*1</f>
        <v>0.48078767987881843</v>
      </c>
      <c r="E12" s="5">
        <f>6.2*oar</f>
        <v>0.39279639688582935</v>
      </c>
      <c r="F12" s="7">
        <f t="shared" si="0"/>
        <v>5.163165890652118</v>
      </c>
      <c r="G12" s="8">
        <v>2.7</v>
      </c>
      <c r="H12" s="5">
        <f>G12/G10-1</f>
        <v>-0.2058823529411764</v>
      </c>
      <c r="I12" s="5">
        <f>H12*1</f>
        <v>-0.2058823529411764</v>
      </c>
      <c r="J12" s="5">
        <f>6.2*oau</f>
        <v>-0.18178428478260106</v>
      </c>
      <c r="K12" s="7">
        <f t="shared" si="1"/>
        <v>0.23002824427596005</v>
      </c>
      <c r="L12" s="9">
        <v>0.41</v>
      </c>
    </row>
    <row r="16" ht="12.75">
      <c r="A16" s="1" t="s">
        <v>9</v>
      </c>
    </row>
    <row r="17" ht="12.75">
      <c r="A17" s="1" t="s">
        <v>10</v>
      </c>
    </row>
    <row r="19" ht="12.75">
      <c r="A19" s="2" t="s">
        <v>29</v>
      </c>
    </row>
    <row r="20" ht="12.75">
      <c r="A20" s="2" t="s">
        <v>21</v>
      </c>
    </row>
    <row r="22" spans="6:11" ht="12.75">
      <c r="F22" s="10"/>
      <c r="J22" s="11"/>
      <c r="K22" s="10"/>
    </row>
    <row r="23" spans="1:7" ht="12.75">
      <c r="A23" s="2" t="s">
        <v>23</v>
      </c>
      <c r="B23" s="2" t="s">
        <v>24</v>
      </c>
      <c r="C23" s="2" t="s">
        <v>25</v>
      </c>
      <c r="E23" s="2" t="s">
        <v>26</v>
      </c>
      <c r="F23" s="2" t="s">
        <v>27</v>
      </c>
      <c r="G23" s="2" t="s">
        <v>28</v>
      </c>
    </row>
    <row r="24" spans="1:7" ht="12.75">
      <c r="A24" s="13">
        <v>0.11282884112614987</v>
      </c>
      <c r="B24" s="13">
        <v>0.07215715883233609</v>
      </c>
      <c r="C24" s="13">
        <v>0.06335425756223054</v>
      </c>
      <c r="D24" s="13"/>
      <c r="E24" s="13">
        <v>-0.0868405784197814</v>
      </c>
      <c r="F24" s="13">
        <v>-0.05407795039231821</v>
      </c>
      <c r="G24" s="13">
        <v>-0.029320045932677587</v>
      </c>
    </row>
    <row r="25" spans="1:11" ht="12.75">
      <c r="A25" s="12">
        <f>(1+ohsr)*(1+3.4*ohsr)-(1+D6)</f>
        <v>0.0002881907649399107</v>
      </c>
      <c r="B25" s="12">
        <f>(1+ocr)^3*(1+6.7*ocr)-(1+D10)</f>
        <v>-0.0002406540987183181</v>
      </c>
      <c r="C25" s="12">
        <f>(1+oar)*(1+6.2*oar)-(1+D12)</f>
        <v>0.00024829866706244097</v>
      </c>
      <c r="D25" s="12"/>
      <c r="E25" s="12">
        <f>(1+ohsu)*(1+3.4*ohsu)-(1+I6)</f>
        <v>0.0006846847007785373</v>
      </c>
      <c r="F25" s="12">
        <f>(1+ocu)^3*(1+6.7*ocu)-(1+I10)</f>
        <v>3.595317243032525E-05</v>
      </c>
      <c r="G25" s="12">
        <f>(1+oau)*(1+6.2*oau)-(1+I12)</f>
        <v>0.0001079458055626148</v>
      </c>
      <c r="J25" s="11"/>
      <c r="K25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9" sqref="B9"/>
    </sheetView>
  </sheetViews>
  <sheetFormatPr defaultColWidth="9.140625" defaultRowHeight="12.75"/>
  <sheetData>
    <row r="1" spans="2:5" ht="12.75">
      <c r="B1" t="s">
        <v>15</v>
      </c>
      <c r="C1" t="s">
        <v>16</v>
      </c>
      <c r="D1" t="s">
        <v>5</v>
      </c>
      <c r="E1" t="s">
        <v>8</v>
      </c>
    </row>
    <row r="2" spans="2:5" ht="12.75">
      <c r="B2" s="1">
        <f>NaiveMeta!B6</f>
        <v>32493</v>
      </c>
      <c r="C2">
        <f>NaiveMeta!G6</f>
        <v>6.3</v>
      </c>
      <c r="D2" s="7">
        <f>NaiveMeta!F6</f>
        <v>1.9067833025285914</v>
      </c>
      <c r="E2" s="7">
        <f>NaiveMeta!K6</f>
        <v>0.5366238714863861</v>
      </c>
    </row>
    <row r="4" spans="1:6" ht="12.75">
      <c r="A4" t="s">
        <v>12</v>
      </c>
      <c r="B4" t="s">
        <v>13</v>
      </c>
      <c r="C4" t="s">
        <v>14</v>
      </c>
      <c r="D4" s="1" t="s">
        <v>18</v>
      </c>
      <c r="E4" t="s">
        <v>19</v>
      </c>
      <c r="F4" t="s">
        <v>20</v>
      </c>
    </row>
    <row r="5" spans="1:5" ht="12.75">
      <c r="A5" s="2">
        <v>8</v>
      </c>
      <c r="B5" s="1">
        <f>baseincome*NaiveMeta!F2/incomeindex</f>
        <v>17040.740789428422</v>
      </c>
      <c r="C5" s="7">
        <f>baseunemp*NaiveMeta!K2/unempindex/100</f>
        <v>0.11740066617889598</v>
      </c>
      <c r="D5" s="1">
        <f>B5*(1+NaiveMeta!L2)</f>
        <v>24879.481552565496</v>
      </c>
      <c r="E5" s="6">
        <f aca="true" t="shared" si="0" ref="E5:E15">C5*100</f>
        <v>11.740066617889598</v>
      </c>
    </row>
    <row r="6" spans="1:6" ht="12.75">
      <c r="A6" s="2">
        <v>9</v>
      </c>
      <c r="B6" s="1">
        <f>baseincome*NaiveMeta!F3/incomeindex</f>
        <v>18963.42782463074</v>
      </c>
      <c r="C6" s="7">
        <f>baseunemp*NaiveMeta!K3/unempindex/100</f>
        <v>0.107205524421053</v>
      </c>
      <c r="D6" s="1">
        <f>B6*(1+NaiveMeta!L3)</f>
        <v>27686.60462396088</v>
      </c>
      <c r="E6" s="6">
        <f t="shared" si="0"/>
        <v>10.7205524421053</v>
      </c>
      <c r="F6" s="1">
        <f aca="true" t="shared" si="1" ref="F6:F15">D6-D5</f>
        <v>2807.1230713953846</v>
      </c>
    </row>
    <row r="7" spans="1:6" ht="12.75">
      <c r="A7" s="2">
        <v>10</v>
      </c>
      <c r="B7" s="1">
        <f>baseincome*NaiveMeta!F4/incomeindex</f>
        <v>21103.049409863208</v>
      </c>
      <c r="C7" s="7">
        <f>baseunemp*NaiveMeta!K4/unempindex/100</f>
        <v>0.09789573467053275</v>
      </c>
      <c r="D7" s="1">
        <f>B7*(1+NaiveMeta!L4)</f>
        <v>30810.452138400284</v>
      </c>
      <c r="E7" s="6">
        <f t="shared" si="0"/>
        <v>9.789573467053275</v>
      </c>
      <c r="F7" s="1">
        <f t="shared" si="1"/>
        <v>3123.8475144394033</v>
      </c>
    </row>
    <row r="8" spans="1:6" ht="12.75">
      <c r="A8" s="2">
        <v>11</v>
      </c>
      <c r="B8" s="1">
        <f>baseincome*NaiveMeta!F5/incomeindex</f>
        <v>23484.082019005957</v>
      </c>
      <c r="C8" s="7">
        <f>baseunemp*NaiveMeta!K5/unempindex/100</f>
        <v>0.08939441244691423</v>
      </c>
      <c r="D8" s="1">
        <f>B8*(1+NaiveMeta!L5)</f>
        <v>34286.75974774869</v>
      </c>
      <c r="E8" s="6">
        <f t="shared" si="0"/>
        <v>8.939441244691423</v>
      </c>
      <c r="F8" s="1">
        <f t="shared" si="1"/>
        <v>3476.3076093484087</v>
      </c>
    </row>
    <row r="9" spans="1:6" ht="12.75">
      <c r="A9" s="2">
        <v>12</v>
      </c>
      <c r="B9" s="1">
        <f>baseincome*NaiveMeta!F6/incomeindex</f>
        <v>32493</v>
      </c>
      <c r="C9" s="7">
        <f>baseunemp*NaiveMeta!K6/unempindex/100</f>
        <v>0.063</v>
      </c>
      <c r="D9" s="1">
        <f>B9*(1+NaiveMeta!L6)</f>
        <v>47439.78</v>
      </c>
      <c r="E9" s="6">
        <f t="shared" si="0"/>
        <v>6.3</v>
      </c>
      <c r="F9" s="1">
        <f t="shared" si="1"/>
        <v>13153.020252251306</v>
      </c>
    </row>
    <row r="10" spans="1:6" ht="12.75">
      <c r="A10" s="2">
        <v>13</v>
      </c>
      <c r="B10" s="1">
        <f>baseincome*NaiveMeta!F7/incomeindex</f>
        <v>34837.60256193909</v>
      </c>
      <c r="C10" s="7">
        <f>baseunemp*NaiveMeta!K7/unempindex/100</f>
        <v>0.05959308912528395</v>
      </c>
      <c r="D10" s="1">
        <f>B10*(1+NaiveMeta!L7)</f>
        <v>50862.89974043107</v>
      </c>
      <c r="E10" s="6">
        <f t="shared" si="0"/>
        <v>5.959308912528395</v>
      </c>
      <c r="F10" s="1">
        <f t="shared" si="1"/>
        <v>3423.1197404310733</v>
      </c>
    </row>
    <row r="11" spans="1:6" ht="12.75">
      <c r="A11" s="2">
        <v>14</v>
      </c>
      <c r="B11" s="1">
        <f>baseincome*NaiveMeta!F8/incomeindex</f>
        <v>37351.38498333872</v>
      </c>
      <c r="C11" s="7">
        <f>baseunemp*NaiveMeta!K8/unempindex/100</f>
        <v>0.05637041700784185</v>
      </c>
      <c r="D11" s="1">
        <f>B11*(1+NaiveMeta!L8)</f>
        <v>54533.02207567453</v>
      </c>
      <c r="E11" s="6">
        <f t="shared" si="0"/>
        <v>5.637041700784185</v>
      </c>
      <c r="F11" s="1">
        <f t="shared" si="1"/>
        <v>3670.122335243461</v>
      </c>
    </row>
    <row r="12" spans="1:6" ht="12.75">
      <c r="A12" s="2">
        <v>15</v>
      </c>
      <c r="B12" s="1">
        <f>baseincome*NaiveMeta!F9/incomeindex</f>
        <v>40046.55480218922</v>
      </c>
      <c r="C12" s="7">
        <f>baseunemp*NaiveMeta!K9/unempindex/100</f>
        <v>0.05332202039329748</v>
      </c>
      <c r="D12" s="1">
        <f>B12*(1+NaiveMeta!L9)</f>
        <v>58467.97001119626</v>
      </c>
      <c r="E12" s="6">
        <f t="shared" si="0"/>
        <v>5.332202039329748</v>
      </c>
      <c r="F12" s="1">
        <f t="shared" si="1"/>
        <v>3934.9479355217263</v>
      </c>
    </row>
    <row r="13" spans="1:6" ht="12.75">
      <c r="A13" s="2">
        <v>16</v>
      </c>
      <c r="B13" s="1">
        <f>baseincome*NaiveMeta!F10/incomeindex</f>
        <v>59407.18042637032</v>
      </c>
      <c r="C13" s="7">
        <f>baseunemp*NaiveMeta!K10/unempindex/100</f>
        <v>0.03400226504986311</v>
      </c>
      <c r="D13" s="1">
        <f>B13*(1+NaiveMeta!L10)</f>
        <v>84952.26800970956</v>
      </c>
      <c r="E13" s="6">
        <f t="shared" si="0"/>
        <v>3.400226504986311</v>
      </c>
      <c r="F13" s="1">
        <f t="shared" si="1"/>
        <v>26484.2979985133</v>
      </c>
    </row>
    <row r="14" spans="1:6" ht="12.75">
      <c r="A14" s="2">
        <v>17</v>
      </c>
      <c r="B14" s="1">
        <f>baseincome*NaiveMeta!F11/incomeindex</f>
        <v>63170.87823614849</v>
      </c>
      <c r="C14" s="7">
        <f>baseunemp*NaiveMeta!K11/unempindex/100</f>
        <v>0.03300531707678605</v>
      </c>
      <c r="D14" s="1">
        <f>B14*(1+NaiveMeta!L11)</f>
        <v>90334.35587769235</v>
      </c>
      <c r="E14" s="6">
        <f t="shared" si="0"/>
        <v>3.300531707678605</v>
      </c>
      <c r="F14" s="1">
        <f t="shared" si="1"/>
        <v>5382.087867982787</v>
      </c>
    </row>
    <row r="15" spans="1:6" ht="12.75">
      <c r="A15" s="2">
        <v>18</v>
      </c>
      <c r="B15" s="1">
        <f>baseincome*NaiveMeta!F12/incomeindex</f>
        <v>87984.17159542105</v>
      </c>
      <c r="C15" s="7">
        <f>baseunemp*NaiveMeta!K12/unempindex/100</f>
        <v>0.02700546911795953</v>
      </c>
      <c r="D15" s="1">
        <f>B15*(1+NaiveMeta!L12)</f>
        <v>124057.68194954368</v>
      </c>
      <c r="E15" s="6">
        <f t="shared" si="0"/>
        <v>2.700546911795953</v>
      </c>
      <c r="F15" s="1">
        <f t="shared" si="1"/>
        <v>33723.326071851334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bcaplan</dc:creator>
  <cp:keywords/>
  <dc:description/>
  <cp:lastModifiedBy>bcaplan</cp:lastModifiedBy>
  <dcterms:created xsi:type="dcterms:W3CDTF">2014-06-09T18:26:14Z</dcterms:created>
  <dcterms:modified xsi:type="dcterms:W3CDTF">2014-06-20T14:02:38Z</dcterms:modified>
  <cp:category/>
  <cp:version/>
  <cp:contentType/>
  <cp:contentStatus/>
</cp:coreProperties>
</file>